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firstSheet="2" activeTab="7"/>
  </bookViews>
  <sheets>
    <sheet name="BUDGET" sheetId="1" r:id="rId1"/>
    <sheet name="AREA AMM.VA" sheetId="2" r:id="rId2"/>
    <sheet name="AREA FINANZIARIA-SOCIALE" sheetId="4" r:id="rId3"/>
    <sheet name="AREA URBANISTICA EDILIZIA PRIV." sheetId="5" r:id="rId4"/>
    <sheet name="AREA LLPP" sheetId="6" r:id="rId5"/>
    <sheet name="AREA DEMOGRAFICA" sheetId="7" r:id="rId6"/>
    <sheet name="AREA POLIZIA MUNICIPALE" sheetId="8" r:id="rId7"/>
    <sheet name="RESPONSABILI DI P.O." sheetId="9" r:id="rId8"/>
  </sheets>
  <calcPr calcId="125725"/>
</workbook>
</file>

<file path=xl/calcChain.xml><?xml version="1.0" encoding="utf-8"?>
<calcChain xmlns="http://schemas.openxmlformats.org/spreadsheetml/2006/main">
  <c r="F12" i="6"/>
  <c r="F6"/>
  <c r="F5"/>
  <c r="E6" i="5"/>
  <c r="G6" s="1"/>
  <c r="E5"/>
  <c r="G5" s="1"/>
  <c r="E4"/>
  <c r="G4" s="1"/>
  <c r="F7"/>
  <c r="D7"/>
  <c r="F6"/>
  <c r="E13" i="6"/>
  <c r="G13" s="1"/>
  <c r="E12"/>
  <c r="E11"/>
  <c r="E10"/>
  <c r="E9"/>
  <c r="E7"/>
  <c r="E6"/>
  <c r="E5"/>
  <c r="E4"/>
  <c r="D14"/>
  <c r="E9" i="8"/>
  <c r="D9"/>
  <c r="G5" i="7"/>
  <c r="G6"/>
  <c r="G7"/>
  <c r="G8"/>
  <c r="G9"/>
  <c r="G4"/>
  <c r="E9"/>
  <c r="E8"/>
  <c r="E7"/>
  <c r="E6"/>
  <c r="E5"/>
  <c r="E4"/>
  <c r="F10"/>
  <c r="D10"/>
  <c r="G11" i="4"/>
  <c r="G5"/>
  <c r="G6"/>
  <c r="G7"/>
  <c r="G8"/>
  <c r="G9"/>
  <c r="G10"/>
  <c r="G4"/>
  <c r="E10"/>
  <c r="E9"/>
  <c r="E8"/>
  <c r="E7"/>
  <c r="E6"/>
  <c r="E5"/>
  <c r="E4"/>
  <c r="F11"/>
  <c r="D11"/>
  <c r="F6"/>
  <c r="F4"/>
  <c r="E11" i="2"/>
  <c r="E10"/>
  <c r="G10" s="1"/>
  <c r="E9"/>
  <c r="G9" s="1"/>
  <c r="E8"/>
  <c r="G8" s="1"/>
  <c r="E7"/>
  <c r="G7" s="1"/>
  <c r="E6"/>
  <c r="G6" s="1"/>
  <c r="E5"/>
  <c r="G5" s="1"/>
  <c r="E4"/>
  <c r="D11"/>
  <c r="F11"/>
  <c r="F9"/>
  <c r="F5"/>
  <c r="E8" i="8"/>
  <c r="E7"/>
  <c r="E6"/>
  <c r="E5"/>
  <c r="E4"/>
  <c r="D15"/>
  <c r="D16" i="7"/>
  <c r="D20" i="6"/>
  <c r="D13" i="5"/>
  <c r="D17" i="4"/>
  <c r="D18" i="2"/>
  <c r="E13" i="8"/>
  <c r="E14" i="7"/>
  <c r="E18" i="6"/>
  <c r="E11" i="8"/>
  <c r="E12" i="7"/>
  <c r="E16" i="6"/>
  <c r="E11" i="5"/>
  <c r="E9"/>
  <c r="E15" i="4"/>
  <c r="E13"/>
  <c r="E16" i="2"/>
  <c r="E14"/>
  <c r="C16" i="1"/>
  <c r="C14"/>
  <c r="C12"/>
  <c r="C10"/>
  <c r="C8"/>
  <c r="C6"/>
  <c r="C3"/>
  <c r="C9" i="8"/>
  <c r="C10" i="7"/>
  <c r="C14" i="6"/>
  <c r="C7" i="5"/>
  <c r="C11" i="4"/>
  <c r="C11" i="2"/>
  <c r="C18" i="1" l="1"/>
  <c r="B10"/>
  <c r="D1" i="5" s="1"/>
  <c r="F14" i="6"/>
  <c r="E7" i="5"/>
  <c r="G7"/>
  <c r="E14" i="6"/>
  <c r="G4"/>
  <c r="G10"/>
  <c r="G12"/>
  <c r="G9"/>
  <c r="G7"/>
  <c r="G6"/>
  <c r="G11"/>
  <c r="G5"/>
  <c r="G10" i="7"/>
  <c r="E10"/>
  <c r="E11" i="4"/>
  <c r="G4" i="2"/>
  <c r="G11" s="1"/>
  <c r="B8" i="1"/>
  <c r="D1" i="4" s="1"/>
  <c r="B16" i="1"/>
  <c r="D1" i="8" s="1"/>
  <c r="B6" i="1"/>
  <c r="B14"/>
  <c r="D1" i="7" s="1"/>
  <c r="B12" i="1"/>
  <c r="D1" i="6" s="1"/>
  <c r="B18" i="1" l="1"/>
  <c r="D1" i="2"/>
  <c r="G8" i="6"/>
  <c r="G14" s="1"/>
</calcChain>
</file>

<file path=xl/sharedStrings.xml><?xml version="1.0" encoding="utf-8"?>
<sst xmlns="http://schemas.openxmlformats.org/spreadsheetml/2006/main" count="167" uniqueCount="45">
  <si>
    <t>Fondo 2017</t>
  </si>
  <si>
    <t>Risorse per aree/unità</t>
  </si>
  <si>
    <t>AREA AMM.VA</t>
  </si>
  <si>
    <t>AREA TECNICA URBANISTICA - EDILIZIA PRIVATA</t>
  </si>
  <si>
    <t>AREA TECNICA LL.PP.</t>
  </si>
  <si>
    <t>AREA DEMOGRAFICA</t>
  </si>
  <si>
    <t>AREA POLIZIA MUNICIPALE</t>
  </si>
  <si>
    <t>AREA AMMINISTRATIVA</t>
  </si>
  <si>
    <t>Nominativo</t>
  </si>
  <si>
    <t>Categoria</t>
  </si>
  <si>
    <t>B</t>
  </si>
  <si>
    <t>C</t>
  </si>
  <si>
    <t>Equivalenza</t>
  </si>
  <si>
    <t>AREA FINANZIARIA - SOCIALE</t>
  </si>
  <si>
    <t>AREA URBANISTICA - EDILIZIA PRIVATA</t>
  </si>
  <si>
    <t>D</t>
  </si>
  <si>
    <t>A</t>
  </si>
  <si>
    <t>PIANI</t>
  </si>
  <si>
    <t>PLA</t>
  </si>
  <si>
    <t>PLB</t>
  </si>
  <si>
    <t>90/100</t>
  </si>
  <si>
    <t>70/100</t>
  </si>
  <si>
    <t>Valutazione</t>
  </si>
  <si>
    <t>Ecellenze</t>
  </si>
  <si>
    <t>Ecellenze &gt; o = 90/100</t>
  </si>
  <si>
    <t>NESSUNO</t>
  </si>
  <si>
    <t>Produttività</t>
  </si>
  <si>
    <t>omissis</t>
  </si>
  <si>
    <t>Area</t>
  </si>
  <si>
    <t>Responsabile</t>
  </si>
  <si>
    <t>Indennità di Risultato</t>
  </si>
  <si>
    <t xml:space="preserve">Punteggio </t>
  </si>
  <si>
    <t>valutazione</t>
  </si>
  <si>
    <t>Indennità di risultato 2017</t>
  </si>
  <si>
    <t>Resp. Area Tecnica – LL.PP.</t>
  </si>
  <si>
    <t>Resp. Area Demografica e Cultura</t>
  </si>
  <si>
    <t>Resp. Area Amministrativa/ Ed. Privata</t>
  </si>
  <si>
    <t>Resp. Area Finanziaria e Sociale</t>
  </si>
  <si>
    <t>Resp. Area Tecnica – Urbanistica</t>
  </si>
  <si>
    <t>Resp. Area Vigilanza (*)</t>
  </si>
  <si>
    <t>€ 2.803,63(**)</t>
  </si>
  <si>
    <t>(*): Servizio in forma associata per il servizio di Polizia Comunale tra i Comuni di Pasian di Prato e Martignacco</t>
  </si>
  <si>
    <t>(**) Indennità che verrà liquidata dal Comune di Martignacco</t>
  </si>
  <si>
    <t>OMISSIS</t>
  </si>
  <si>
    <r>
      <t>(*):</t>
    </r>
    <r>
      <rPr>
        <sz val="10"/>
        <color theme="1"/>
        <rFont val="Times New Roman"/>
        <family val="1"/>
      </rPr>
      <t>Omissis</t>
    </r>
    <r>
      <rPr>
        <i/>
        <sz val="10"/>
        <color theme="1"/>
        <rFont val="Times New Roman"/>
        <family val="1"/>
      </rPr>
      <t>, dipendente del Comune di Martignacco</t>
    </r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</si>
</sst>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8" formatCode="#,##0.00\ _€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0" applyNumberFormat="1"/>
    <xf numFmtId="43" fontId="2" fillId="0" borderId="0" xfId="0" applyNumberFormat="1" applyFont="1"/>
    <xf numFmtId="43" fontId="0" fillId="0" borderId="0" xfId="1" applyFont="1"/>
    <xf numFmtId="43" fontId="2" fillId="0" borderId="0" xfId="1" applyFont="1"/>
    <xf numFmtId="9" fontId="0" fillId="0" borderId="0" xfId="0" applyNumberFormat="1"/>
    <xf numFmtId="43" fontId="0" fillId="0" borderId="0" xfId="1" applyFont="1" applyAlignment="1"/>
    <xf numFmtId="9" fontId="0" fillId="0" borderId="0" xfId="0" applyNumberFormat="1" applyAlignment="1">
      <alignment horizontal="center"/>
    </xf>
    <xf numFmtId="43" fontId="3" fillId="0" borderId="0" xfId="1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/>
    <xf numFmtId="43" fontId="2" fillId="0" borderId="0" xfId="1" applyFont="1" applyAlignment="1"/>
    <xf numFmtId="4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3" fontId="1" fillId="0" borderId="0" xfId="1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8" fontId="4" fillId="0" borderId="4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39" sqref="A39"/>
    </sheetView>
  </sheetViews>
  <sheetFormatPr defaultRowHeight="15"/>
  <cols>
    <col min="1" max="1" width="44" bestFit="1" customWidth="1"/>
    <col min="2" max="2" width="12" style="12" bestFit="1" customWidth="1"/>
  </cols>
  <sheetData>
    <row r="1" spans="1:3">
      <c r="A1" s="27" t="s">
        <v>0</v>
      </c>
      <c r="B1" s="27"/>
    </row>
    <row r="3" spans="1:3">
      <c r="A3" s="2" t="s">
        <v>1</v>
      </c>
      <c r="B3" s="13">
        <v>17677.04</v>
      </c>
      <c r="C3" s="11">
        <f>'AREA AMM.VA'!C11+'AREA FINANZIARIA-SOCIALE'!C11+'AREA URBANISTICA EDILIZIA PRIV.'!C7+'AREA LLPP'!C14+'AREA DEMOGRAFICA'!C10+'AREA POLIZIA MUNICIPALE'!C9</f>
        <v>40.700000000000003</v>
      </c>
    </row>
    <row r="6" spans="1:3">
      <c r="A6" t="s">
        <v>2</v>
      </c>
      <c r="B6" s="12">
        <f>B3*C6/C3</f>
        <v>3214.0072727272732</v>
      </c>
      <c r="C6" s="10">
        <f>'AREA AMM.VA'!C11</f>
        <v>7.4</v>
      </c>
    </row>
    <row r="8" spans="1:3">
      <c r="A8" t="s">
        <v>13</v>
      </c>
      <c r="B8" s="12">
        <f>B3*C8/C3</f>
        <v>3300.8723341523337</v>
      </c>
      <c r="C8" s="10">
        <f>'AREA FINANZIARIA-SOCIALE'!C11</f>
        <v>7.6</v>
      </c>
    </row>
    <row r="10" spans="1:3">
      <c r="A10" t="s">
        <v>3</v>
      </c>
      <c r="B10" s="12">
        <f>B3*C10/C3</f>
        <v>1433.2735135135138</v>
      </c>
      <c r="C10" s="10">
        <f>'AREA URBANISTICA EDILIZIA PRIV.'!C7</f>
        <v>3.3000000000000003</v>
      </c>
    </row>
    <row r="12" spans="1:3">
      <c r="A12" t="s">
        <v>4</v>
      </c>
      <c r="B12" s="12">
        <f>B3*C12/C3</f>
        <v>4473.5506633906625</v>
      </c>
      <c r="C12" s="10">
        <f>'AREA LLPP'!C14</f>
        <v>10.299999999999999</v>
      </c>
    </row>
    <row r="14" spans="1:3">
      <c r="A14" t="s">
        <v>5</v>
      </c>
      <c r="B14" s="12">
        <f>B3*C14/C3</f>
        <v>2866.5470270270266</v>
      </c>
      <c r="C14" s="10">
        <f>'AREA DEMOGRAFICA'!C10</f>
        <v>6.6</v>
      </c>
    </row>
    <row r="16" spans="1:3">
      <c r="A16" t="s">
        <v>6</v>
      </c>
      <c r="B16" s="12">
        <f>B3*C16/C3</f>
        <v>2388.7891891891891</v>
      </c>
      <c r="C16" s="10">
        <f>'AREA POLIZIA MUNICIPALE'!C9</f>
        <v>5.5</v>
      </c>
    </row>
    <row r="18" spans="2:3">
      <c r="B18" s="12">
        <f>SUM(B6:B16)</f>
        <v>17677.04</v>
      </c>
      <c r="C18" s="11">
        <f>SUM(C6:C17)</f>
        <v>40.700000000000003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0" sqref="A10"/>
    </sheetView>
  </sheetViews>
  <sheetFormatPr defaultRowHeight="15"/>
  <cols>
    <col min="1" max="1" width="17.140625" customWidth="1"/>
    <col min="2" max="2" width="9.140625" style="1"/>
    <col min="3" max="3" width="13.140625" style="3" bestFit="1" customWidth="1"/>
    <col min="4" max="4" width="11.5703125" bestFit="1" customWidth="1"/>
    <col min="5" max="5" width="11.5703125" style="15" bestFit="1" customWidth="1"/>
    <col min="6" max="6" width="11" style="1" bestFit="1" customWidth="1"/>
    <col min="7" max="7" width="11" bestFit="1" customWidth="1"/>
  </cols>
  <sheetData>
    <row r="1" spans="1:7">
      <c r="A1" s="27" t="s">
        <v>7</v>
      </c>
      <c r="B1" s="27"/>
      <c r="C1" s="27"/>
      <c r="D1" s="10">
        <f>BUDGET!B6</f>
        <v>3214.0072727272732</v>
      </c>
    </row>
    <row r="2" spans="1:7" ht="16.5" customHeight="1"/>
    <row r="3" spans="1:7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  <c r="F3" s="2" t="s">
        <v>23</v>
      </c>
    </row>
    <row r="4" spans="1:7">
      <c r="A4" s="1" t="s">
        <v>27</v>
      </c>
      <c r="B4" s="1" t="s">
        <v>10</v>
      </c>
      <c r="C4" s="3">
        <v>1</v>
      </c>
      <c r="D4" s="1">
        <v>77</v>
      </c>
      <c r="E4" s="15">
        <f>D4*E16/D11</f>
        <v>367.23972464962907</v>
      </c>
      <c r="F4" s="21"/>
      <c r="G4" s="10">
        <f t="shared" ref="G4:G10" si="0">E4+F4</f>
        <v>367.23972464962907</v>
      </c>
    </row>
    <row r="5" spans="1:7">
      <c r="A5" s="1" t="s">
        <v>27</v>
      </c>
      <c r="B5" s="19" t="s">
        <v>11</v>
      </c>
      <c r="C5" s="20">
        <v>1.1000000000000001</v>
      </c>
      <c r="D5" s="19">
        <v>97.5</v>
      </c>
      <c r="E5" s="15">
        <f>D5*E16/D11</f>
        <v>465.01133965375112</v>
      </c>
      <c r="F5" s="21">
        <f>E14/2</f>
        <v>160.70050000000001</v>
      </c>
      <c r="G5" s="10">
        <f t="shared" si="0"/>
        <v>625.7118396537511</v>
      </c>
    </row>
    <row r="6" spans="1:7">
      <c r="A6" s="1" t="s">
        <v>27</v>
      </c>
      <c r="B6" s="1" t="s">
        <v>11</v>
      </c>
      <c r="C6" s="3">
        <v>1.1000000000000001</v>
      </c>
      <c r="D6" s="1">
        <v>70</v>
      </c>
      <c r="E6" s="15">
        <f>D6*E16/D11</f>
        <v>333.85429513602645</v>
      </c>
      <c r="G6" s="10">
        <f t="shared" si="0"/>
        <v>333.85429513602645</v>
      </c>
    </row>
    <row r="7" spans="1:7">
      <c r="A7" s="1" t="s">
        <v>27</v>
      </c>
      <c r="B7" s="1" t="s">
        <v>10</v>
      </c>
      <c r="C7" s="3">
        <v>1</v>
      </c>
      <c r="D7" s="1">
        <v>82</v>
      </c>
      <c r="E7" s="15">
        <f>D7*E16/D11</f>
        <v>391.0864600164881</v>
      </c>
      <c r="G7" s="10">
        <f t="shared" si="0"/>
        <v>391.0864600164881</v>
      </c>
    </row>
    <row r="8" spans="1:7">
      <c r="A8" s="1" t="s">
        <v>27</v>
      </c>
      <c r="B8" s="1" t="s">
        <v>10</v>
      </c>
      <c r="C8" s="3">
        <v>1</v>
      </c>
      <c r="D8" s="1">
        <v>88.5</v>
      </c>
      <c r="E8" s="15">
        <f>D8*E16/D11</f>
        <v>422.08721599340481</v>
      </c>
      <c r="G8" s="10">
        <f t="shared" si="0"/>
        <v>422.08721599340481</v>
      </c>
    </row>
    <row r="9" spans="1:7">
      <c r="A9" s="1" t="s">
        <v>27</v>
      </c>
      <c r="B9" s="19" t="s">
        <v>11</v>
      </c>
      <c r="C9" s="20">
        <v>1.1000000000000001</v>
      </c>
      <c r="D9" s="19">
        <v>97.5</v>
      </c>
      <c r="E9" s="15">
        <f>D9*E16/D11</f>
        <v>465.01133965375112</v>
      </c>
      <c r="F9" s="21">
        <f>E14/2</f>
        <v>160.70050000000001</v>
      </c>
      <c r="G9" s="10">
        <f t="shared" si="0"/>
        <v>625.7118396537511</v>
      </c>
    </row>
    <row r="10" spans="1:7">
      <c r="A10" s="1" t="s">
        <v>27</v>
      </c>
      <c r="B10" s="19" t="s">
        <v>11</v>
      </c>
      <c r="C10" s="20">
        <v>1.1000000000000001</v>
      </c>
      <c r="D10" s="19">
        <v>94</v>
      </c>
      <c r="E10" s="15">
        <f>D10*E16/D11</f>
        <v>448.31862489694976</v>
      </c>
      <c r="G10" s="10">
        <f t="shared" si="0"/>
        <v>448.31862489694976</v>
      </c>
    </row>
    <row r="11" spans="1:7" s="22" customFormat="1">
      <c r="B11" s="2"/>
      <c r="C11" s="4">
        <f>SUM(C4:C10)</f>
        <v>7.4</v>
      </c>
      <c r="D11" s="2">
        <f>SUM(D4:D10)</f>
        <v>606.5</v>
      </c>
      <c r="E11" s="23">
        <f>SUM(E4:E10)</f>
        <v>2892.6090000000004</v>
      </c>
      <c r="F11" s="11">
        <f>SUM(F4:F10)</f>
        <v>321.40100000000001</v>
      </c>
      <c r="G11" s="11">
        <f>SUM(G4:G10)</f>
        <v>3214.01</v>
      </c>
    </row>
    <row r="12" spans="1:7">
      <c r="C12" s="4"/>
    </row>
    <row r="14" spans="1:7">
      <c r="D14" s="14">
        <v>0.1</v>
      </c>
      <c r="E14" s="15">
        <f>C15*10/100</f>
        <v>321.40100000000001</v>
      </c>
      <c r="F14" s="1" t="s">
        <v>20</v>
      </c>
    </row>
    <row r="15" spans="1:7">
      <c r="C15" s="3">
        <v>3214.01</v>
      </c>
    </row>
    <row r="16" spans="1:7">
      <c r="D16" s="14">
        <v>0.9</v>
      </c>
      <c r="E16" s="15">
        <f>C15*90/100</f>
        <v>2892.6090000000004</v>
      </c>
      <c r="F16" s="1" t="s">
        <v>21</v>
      </c>
    </row>
    <row r="18" spans="1:5">
      <c r="A18" s="18" t="s">
        <v>24</v>
      </c>
      <c r="B18" s="16">
        <v>0.25</v>
      </c>
      <c r="C18" s="3">
        <v>7</v>
      </c>
      <c r="D18" s="10">
        <f>C18*25/100</f>
        <v>1.75</v>
      </c>
      <c r="E18" s="17">
        <v>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11" sqref="A11"/>
    </sheetView>
  </sheetViews>
  <sheetFormatPr defaultRowHeight="15"/>
  <cols>
    <col min="1" max="1" width="15.140625" customWidth="1"/>
    <col min="2" max="2" width="9.140625" style="1"/>
    <col min="3" max="3" width="13.140625" style="3" bestFit="1" customWidth="1"/>
    <col min="4" max="4" width="11.5703125" bestFit="1" customWidth="1"/>
    <col min="5" max="5" width="11" bestFit="1" customWidth="1"/>
    <col min="6" max="6" width="9.7109375" customWidth="1"/>
    <col min="7" max="7" width="11" bestFit="1" customWidth="1"/>
  </cols>
  <sheetData>
    <row r="1" spans="1:7">
      <c r="A1" s="27" t="s">
        <v>13</v>
      </c>
      <c r="B1" s="27"/>
      <c r="C1" s="27"/>
      <c r="D1" s="10">
        <f>BUDGET!B8</f>
        <v>3300.8723341523337</v>
      </c>
    </row>
    <row r="2" spans="1:7" ht="16.5" customHeight="1"/>
    <row r="3" spans="1:7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  <c r="F3" s="2" t="s">
        <v>23</v>
      </c>
    </row>
    <row r="4" spans="1:7">
      <c r="A4" s="1" t="s">
        <v>27</v>
      </c>
      <c r="B4" s="19" t="s">
        <v>11</v>
      </c>
      <c r="C4" s="20">
        <v>1.1000000000000001</v>
      </c>
      <c r="D4" s="19">
        <v>99</v>
      </c>
      <c r="E4" s="12">
        <f>D4*E15/D11</f>
        <v>428.10410043668122</v>
      </c>
      <c r="F4" s="3">
        <f>E13/2</f>
        <v>165.04349999999999</v>
      </c>
      <c r="G4" s="10">
        <f>E4+F4</f>
        <v>593.14760043668116</v>
      </c>
    </row>
    <row r="5" spans="1:7">
      <c r="A5" s="1" t="s">
        <v>27</v>
      </c>
      <c r="B5" s="19" t="s">
        <v>11</v>
      </c>
      <c r="C5" s="20">
        <v>1.1000000000000001</v>
      </c>
      <c r="D5" s="19">
        <v>98</v>
      </c>
      <c r="E5" s="12">
        <f>D5*E15/D11</f>
        <v>423.77981659388644</v>
      </c>
      <c r="F5" s="3"/>
      <c r="G5" s="10">
        <f t="shared" ref="G5:G10" si="0">E5+F5</f>
        <v>423.77981659388644</v>
      </c>
    </row>
    <row r="6" spans="1:7">
      <c r="A6" s="1" t="s">
        <v>27</v>
      </c>
      <c r="B6" s="19" t="s">
        <v>11</v>
      </c>
      <c r="C6" s="20">
        <v>1.1000000000000001</v>
      </c>
      <c r="D6" s="19">
        <v>99</v>
      </c>
      <c r="E6" s="12">
        <f>D6*E15/D11</f>
        <v>428.10410043668122</v>
      </c>
      <c r="F6" s="3">
        <f>E13/2</f>
        <v>165.04349999999999</v>
      </c>
      <c r="G6" s="10">
        <f t="shared" si="0"/>
        <v>593.14760043668116</v>
      </c>
    </row>
    <row r="7" spans="1:7">
      <c r="A7" s="1" t="s">
        <v>27</v>
      </c>
      <c r="B7" s="19" t="s">
        <v>11</v>
      </c>
      <c r="C7" s="20">
        <v>1.1000000000000001</v>
      </c>
      <c r="D7" s="19">
        <v>98</v>
      </c>
      <c r="E7" s="12">
        <f>D7*E15/D11</f>
        <v>423.77981659388644</v>
      </c>
      <c r="F7" s="3"/>
      <c r="G7" s="10">
        <f t="shared" si="0"/>
        <v>423.77981659388644</v>
      </c>
    </row>
    <row r="8" spans="1:7">
      <c r="A8" s="1" t="s">
        <v>27</v>
      </c>
      <c r="B8" s="19" t="s">
        <v>11</v>
      </c>
      <c r="C8" s="20">
        <v>1.1000000000000001</v>
      </c>
      <c r="D8" s="19">
        <v>98</v>
      </c>
      <c r="E8" s="12">
        <f>E15*D8/D11</f>
        <v>423.77981659388644</v>
      </c>
      <c r="F8" s="3"/>
      <c r="G8" s="10">
        <f t="shared" si="0"/>
        <v>423.77981659388644</v>
      </c>
    </row>
    <row r="9" spans="1:7">
      <c r="A9" s="1" t="s">
        <v>27</v>
      </c>
      <c r="B9" s="19" t="s">
        <v>11</v>
      </c>
      <c r="C9" s="20">
        <v>1.1000000000000001</v>
      </c>
      <c r="D9" s="19">
        <v>99</v>
      </c>
      <c r="E9" s="12">
        <f>D9*E15/D11</f>
        <v>428.10410043668122</v>
      </c>
      <c r="F9" s="3"/>
      <c r="G9" s="10">
        <f t="shared" si="0"/>
        <v>428.10410043668122</v>
      </c>
    </row>
    <row r="10" spans="1:7">
      <c r="A10" s="1" t="s">
        <v>27</v>
      </c>
      <c r="B10" s="19" t="s">
        <v>10</v>
      </c>
      <c r="C10" s="20">
        <v>1</v>
      </c>
      <c r="D10" s="19">
        <v>96</v>
      </c>
      <c r="E10" s="12">
        <f>D10*E15/D11</f>
        <v>415.13124890829693</v>
      </c>
      <c r="F10" s="3"/>
      <c r="G10" s="10">
        <f t="shared" si="0"/>
        <v>415.13124890829693</v>
      </c>
    </row>
    <row r="11" spans="1:7" s="22" customFormat="1">
      <c r="B11" s="2"/>
      <c r="C11" s="4">
        <f>SUM(C4:C10)</f>
        <v>7.6</v>
      </c>
      <c r="D11" s="22">
        <f>SUM(D4:D10)</f>
        <v>687</v>
      </c>
      <c r="E11" s="13">
        <f>SUM(E4:E10)</f>
        <v>2970.7829999999999</v>
      </c>
      <c r="F11" s="13">
        <f>SUM(F4:F10)</f>
        <v>330.08699999999999</v>
      </c>
      <c r="G11" s="11">
        <f>SUM(G4:G10)</f>
        <v>3300.87</v>
      </c>
    </row>
    <row r="13" spans="1:7">
      <c r="D13" s="14">
        <v>0.1</v>
      </c>
      <c r="E13" s="15">
        <f>C14*10/100</f>
        <v>330.08699999999999</v>
      </c>
      <c r="F13" s="1" t="s">
        <v>20</v>
      </c>
    </row>
    <row r="14" spans="1:7">
      <c r="C14" s="3">
        <v>3300.87</v>
      </c>
      <c r="E14" s="15"/>
      <c r="F14" s="1"/>
    </row>
    <row r="15" spans="1:7">
      <c r="D15" s="14">
        <v>0.9</v>
      </c>
      <c r="E15" s="15">
        <f>C14*90/100</f>
        <v>2970.7829999999999</v>
      </c>
      <c r="F15" s="1" t="s">
        <v>21</v>
      </c>
    </row>
    <row r="16" spans="1:7">
      <c r="E16" s="10"/>
    </row>
    <row r="17" spans="1:5">
      <c r="A17" s="18" t="s">
        <v>24</v>
      </c>
      <c r="B17" s="16">
        <v>0.25</v>
      </c>
      <c r="C17" s="3">
        <v>7</v>
      </c>
      <c r="D17" s="10">
        <f>C17*25/100</f>
        <v>1.75</v>
      </c>
      <c r="E17" s="17">
        <v>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6" sqref="A6"/>
    </sheetView>
  </sheetViews>
  <sheetFormatPr defaultRowHeight="15"/>
  <cols>
    <col min="1" max="1" width="22.42578125" bestFit="1" customWidth="1"/>
    <col min="2" max="2" width="9.140625" style="1"/>
    <col min="3" max="3" width="13.140625" style="3" bestFit="1" customWidth="1"/>
    <col min="4" max="4" width="11.5703125" bestFit="1" customWidth="1"/>
    <col min="5" max="5" width="11" bestFit="1" customWidth="1"/>
    <col min="6" max="6" width="9.42578125" bestFit="1" customWidth="1"/>
  </cols>
  <sheetData>
    <row r="1" spans="1:8">
      <c r="A1" s="27" t="s">
        <v>14</v>
      </c>
      <c r="B1" s="27"/>
      <c r="C1" s="27"/>
      <c r="D1" s="10">
        <f>BUDGET!B10</f>
        <v>1433.2735135135138</v>
      </c>
    </row>
    <row r="2" spans="1:8" ht="16.5" customHeight="1"/>
    <row r="3" spans="1:8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  <c r="F3" s="2" t="s">
        <v>23</v>
      </c>
    </row>
    <row r="4" spans="1:8">
      <c r="A4" s="1" t="s">
        <v>27</v>
      </c>
      <c r="B4" s="19" t="s">
        <v>10</v>
      </c>
      <c r="C4" s="20">
        <v>1</v>
      </c>
      <c r="D4" s="19">
        <v>92</v>
      </c>
      <c r="E4" s="12">
        <f>D4*E11/D7</f>
        <v>423.83841428571424</v>
      </c>
      <c r="F4" s="12"/>
      <c r="G4" s="12">
        <f>E4+F4</f>
        <v>423.83841428571424</v>
      </c>
      <c r="H4" s="12"/>
    </row>
    <row r="5" spans="1:8">
      <c r="A5" s="1" t="s">
        <v>27</v>
      </c>
      <c r="B5" s="19" t="s">
        <v>15</v>
      </c>
      <c r="C5" s="20">
        <v>1.2</v>
      </c>
      <c r="D5" s="19">
        <v>94</v>
      </c>
      <c r="E5" s="12">
        <f>D5*E11/D7</f>
        <v>433.05229285714285</v>
      </c>
      <c r="F5" s="12"/>
      <c r="G5" s="12">
        <f t="shared" ref="G5:G6" si="0">E5+F5</f>
        <v>433.05229285714285</v>
      </c>
      <c r="H5" s="12"/>
    </row>
    <row r="6" spans="1:8">
      <c r="A6" s="1" t="s">
        <v>27</v>
      </c>
      <c r="B6" s="19" t="s">
        <v>11</v>
      </c>
      <c r="C6" s="20">
        <v>1.1000000000000001</v>
      </c>
      <c r="D6" s="19">
        <v>94</v>
      </c>
      <c r="E6" s="12">
        <f>D6*E11/D7</f>
        <v>433.05229285714285</v>
      </c>
      <c r="F6" s="12">
        <f>E9</f>
        <v>143.327</v>
      </c>
      <c r="G6" s="12">
        <f t="shared" si="0"/>
        <v>576.3792928571429</v>
      </c>
      <c r="H6" s="12"/>
    </row>
    <row r="7" spans="1:8" s="22" customFormat="1">
      <c r="B7" s="2"/>
      <c r="C7" s="4">
        <f>SUM(C4:C6)</f>
        <v>3.3000000000000003</v>
      </c>
      <c r="D7" s="22">
        <f>SUM(D4:D6)</f>
        <v>280</v>
      </c>
      <c r="E7" s="22">
        <f>SUM(E4:E6)</f>
        <v>1289.943</v>
      </c>
      <c r="F7" s="22">
        <f>SUM(F4:F6)</f>
        <v>143.327</v>
      </c>
      <c r="G7" s="22">
        <f>SUM(G4:G6)</f>
        <v>1433.27</v>
      </c>
    </row>
    <row r="9" spans="1:8">
      <c r="D9" s="14">
        <v>0.1</v>
      </c>
      <c r="E9" s="15">
        <f>C10*10/100</f>
        <v>143.327</v>
      </c>
      <c r="F9" s="1" t="s">
        <v>20</v>
      </c>
    </row>
    <row r="10" spans="1:8">
      <c r="C10" s="3">
        <v>1433.27</v>
      </c>
      <c r="E10" s="15"/>
      <c r="F10" s="1"/>
    </row>
    <row r="11" spans="1:8">
      <c r="D11" s="14">
        <v>0.9</v>
      </c>
      <c r="E11" s="15">
        <f>C10*90/100</f>
        <v>1289.943</v>
      </c>
      <c r="F11" s="1" t="s">
        <v>21</v>
      </c>
    </row>
    <row r="13" spans="1:8">
      <c r="A13" s="18" t="s">
        <v>24</v>
      </c>
      <c r="B13" s="16">
        <v>0.25</v>
      </c>
      <c r="C13" s="3">
        <v>3</v>
      </c>
      <c r="D13" s="10">
        <f>C13*25/100</f>
        <v>0.75</v>
      </c>
      <c r="E13" s="17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14" sqref="A14"/>
    </sheetView>
  </sheetViews>
  <sheetFormatPr defaultRowHeight="15"/>
  <cols>
    <col min="1" max="1" width="15.7109375" customWidth="1"/>
    <col min="2" max="2" width="9.140625" style="1"/>
    <col min="3" max="3" width="13.140625" style="3" bestFit="1" customWidth="1"/>
    <col min="4" max="4" width="11.5703125" bestFit="1" customWidth="1"/>
    <col min="5" max="5" width="11" bestFit="1" customWidth="1"/>
    <col min="6" max="6" width="9.42578125" bestFit="1" customWidth="1"/>
    <col min="7" max="7" width="11" bestFit="1" customWidth="1"/>
  </cols>
  <sheetData>
    <row r="1" spans="1:8">
      <c r="A1" s="27" t="s">
        <v>4</v>
      </c>
      <c r="B1" s="27"/>
      <c r="C1" s="27"/>
      <c r="D1" s="10">
        <f>BUDGET!B12</f>
        <v>4473.5506633906625</v>
      </c>
    </row>
    <row r="2" spans="1:8" ht="16.5" customHeight="1"/>
    <row r="3" spans="1:8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  <c r="F3" s="2" t="s">
        <v>23</v>
      </c>
    </row>
    <row r="4" spans="1:8" s="2" customFormat="1">
      <c r="A4" s="1" t="s">
        <v>27</v>
      </c>
      <c r="B4" s="5" t="s">
        <v>10</v>
      </c>
      <c r="C4" s="9">
        <v>1</v>
      </c>
      <c r="D4" s="5">
        <v>79</v>
      </c>
      <c r="E4" s="9">
        <f>D4*E18/D14</f>
        <v>415.23421018276764</v>
      </c>
      <c r="F4" s="9"/>
      <c r="G4" s="9">
        <f>E4+F4</f>
        <v>415.23421018276764</v>
      </c>
      <c r="H4" s="4"/>
    </row>
    <row r="5" spans="1:8" s="2" customFormat="1">
      <c r="A5" s="1" t="s">
        <v>27</v>
      </c>
      <c r="B5" s="19" t="s">
        <v>10</v>
      </c>
      <c r="C5" s="20">
        <v>1</v>
      </c>
      <c r="D5" s="19">
        <v>95</v>
      </c>
      <c r="E5" s="9">
        <f>D5*E18/D14</f>
        <v>499.33227806788517</v>
      </c>
      <c r="F5" s="9">
        <f>E16/3</f>
        <v>149.11833333333334</v>
      </c>
      <c r="G5" s="9">
        <f t="shared" ref="G5:G13" si="0">E5+F5</f>
        <v>648.45061140121857</v>
      </c>
      <c r="H5" s="4"/>
    </row>
    <row r="6" spans="1:8" s="2" customFormat="1">
      <c r="A6" s="1" t="s">
        <v>27</v>
      </c>
      <c r="B6" s="19" t="s">
        <v>10</v>
      </c>
      <c r="C6" s="20">
        <v>1</v>
      </c>
      <c r="D6" s="19">
        <v>90</v>
      </c>
      <c r="E6" s="9">
        <f>D6*E18/D14</f>
        <v>473.05163185378586</v>
      </c>
      <c r="F6" s="9">
        <f>E16/3</f>
        <v>149.11833333333334</v>
      </c>
      <c r="G6" s="9">
        <f t="shared" si="0"/>
        <v>622.16996518711926</v>
      </c>
      <c r="H6" s="4"/>
    </row>
    <row r="7" spans="1:8">
      <c r="A7" s="1" t="s">
        <v>27</v>
      </c>
      <c r="B7" s="19" t="s">
        <v>11</v>
      </c>
      <c r="C7" s="20">
        <v>1.1000000000000001</v>
      </c>
      <c r="D7" s="19">
        <v>90</v>
      </c>
      <c r="E7" s="26">
        <f>D7*E18/D14</f>
        <v>473.05163185378586</v>
      </c>
      <c r="F7" s="26"/>
      <c r="G7" s="9">
        <f t="shared" si="0"/>
        <v>473.05163185378586</v>
      </c>
      <c r="H7" s="12"/>
    </row>
    <row r="8" spans="1:8">
      <c r="A8" s="1" t="s">
        <v>27</v>
      </c>
      <c r="B8" s="1" t="s">
        <v>16</v>
      </c>
      <c r="C8" s="9">
        <v>1</v>
      </c>
      <c r="D8" s="5">
        <v>65</v>
      </c>
      <c r="E8" s="26">
        <v>0</v>
      </c>
      <c r="F8" s="26"/>
      <c r="G8" s="9">
        <f t="shared" si="0"/>
        <v>0</v>
      </c>
      <c r="H8" s="12"/>
    </row>
    <row r="9" spans="1:8">
      <c r="A9" s="1" t="s">
        <v>27</v>
      </c>
      <c r="B9" s="19" t="s">
        <v>11</v>
      </c>
      <c r="C9" s="20">
        <v>1.1000000000000001</v>
      </c>
      <c r="D9" s="19">
        <v>90</v>
      </c>
      <c r="E9" s="26">
        <f>D9*E18/D14</f>
        <v>473.05163185378586</v>
      </c>
      <c r="F9" s="26"/>
      <c r="G9" s="9">
        <f t="shared" si="0"/>
        <v>473.05163185378586</v>
      </c>
      <c r="H9" s="12"/>
    </row>
    <row r="10" spans="1:8">
      <c r="A10" s="1" t="s">
        <v>27</v>
      </c>
      <c r="B10" s="1" t="s">
        <v>10</v>
      </c>
      <c r="C10" s="9">
        <v>1</v>
      </c>
      <c r="D10" s="5">
        <v>72</v>
      </c>
      <c r="E10" s="26">
        <f>D10*E18/D14</f>
        <v>378.44130548302877</v>
      </c>
      <c r="F10" s="26"/>
      <c r="G10" s="9">
        <f t="shared" si="0"/>
        <v>378.44130548302877</v>
      </c>
      <c r="H10" s="12"/>
    </row>
    <row r="11" spans="1:8">
      <c r="A11" s="1" t="s">
        <v>27</v>
      </c>
      <c r="B11" s="1" t="s">
        <v>10</v>
      </c>
      <c r="C11" s="9">
        <v>1</v>
      </c>
      <c r="D11" s="5">
        <v>79</v>
      </c>
      <c r="E11" s="26">
        <f>D11*E18/D14</f>
        <v>415.23421018276764</v>
      </c>
      <c r="F11" s="26"/>
      <c r="G11" s="9">
        <f t="shared" si="0"/>
        <v>415.23421018276764</v>
      </c>
      <c r="H11" s="12"/>
    </row>
    <row r="12" spans="1:8">
      <c r="A12" s="1" t="s">
        <v>27</v>
      </c>
      <c r="B12" s="19" t="s">
        <v>11</v>
      </c>
      <c r="C12" s="20">
        <v>1.1000000000000001</v>
      </c>
      <c r="D12" s="19">
        <v>90</v>
      </c>
      <c r="E12" s="26">
        <f>D12*E18/D14</f>
        <v>473.05163185378586</v>
      </c>
      <c r="F12" s="26">
        <f>E16/3</f>
        <v>149.11833333333334</v>
      </c>
      <c r="G12" s="9">
        <f t="shared" si="0"/>
        <v>622.16996518711926</v>
      </c>
      <c r="H12" s="12"/>
    </row>
    <row r="13" spans="1:8">
      <c r="A13" s="1" t="s">
        <v>27</v>
      </c>
      <c r="B13" s="1" t="s">
        <v>10</v>
      </c>
      <c r="C13" s="9">
        <v>1</v>
      </c>
      <c r="D13" s="5">
        <v>81</v>
      </c>
      <c r="E13" s="26">
        <f>D13*E18/D14</f>
        <v>425.74646866840737</v>
      </c>
      <c r="F13" s="26"/>
      <c r="G13" s="9">
        <f t="shared" si="0"/>
        <v>425.74646866840737</v>
      </c>
      <c r="H13" s="12"/>
    </row>
    <row r="14" spans="1:8" s="22" customFormat="1">
      <c r="A14" s="25"/>
      <c r="B14" s="2"/>
      <c r="C14" s="4">
        <f>SUM(C4:C13)</f>
        <v>10.299999999999999</v>
      </c>
      <c r="D14" s="22">
        <f>D4+D5+D6+D7+D9+D10+D11+D12+D13</f>
        <v>766</v>
      </c>
      <c r="E14" s="13">
        <f>SUM(E4:E13)</f>
        <v>4026.1950000000002</v>
      </c>
      <c r="F14" s="13">
        <f>SUM(F4:F13)</f>
        <v>447.35500000000002</v>
      </c>
      <c r="G14" s="13">
        <f>SUM(G4:G13)</f>
        <v>4473.5499999999993</v>
      </c>
      <c r="H14" s="13"/>
    </row>
    <row r="15" spans="1:8">
      <c r="A15" s="7"/>
      <c r="B15" s="5"/>
      <c r="C15" s="9"/>
      <c r="D15" s="6"/>
    </row>
    <row r="16" spans="1:8">
      <c r="A16" s="7"/>
      <c r="B16" s="5"/>
      <c r="D16" s="14">
        <v>0.1</v>
      </c>
      <c r="E16" s="15">
        <f>C17*10/100</f>
        <v>447.35500000000002</v>
      </c>
      <c r="F16" s="1" t="s">
        <v>20</v>
      </c>
    </row>
    <row r="17" spans="1:6">
      <c r="A17" s="7"/>
      <c r="B17" s="5"/>
      <c r="C17" s="3">
        <v>4473.55</v>
      </c>
      <c r="E17" s="15"/>
      <c r="F17" s="1"/>
    </row>
    <row r="18" spans="1:6">
      <c r="A18" s="7"/>
      <c r="B18" s="5"/>
      <c r="D18" s="14">
        <v>0.9</v>
      </c>
      <c r="E18" s="15">
        <f>C17*90/100</f>
        <v>4026.1950000000002</v>
      </c>
      <c r="F18" s="1" t="s">
        <v>21</v>
      </c>
    </row>
    <row r="19" spans="1:6">
      <c r="A19" s="7"/>
      <c r="B19" s="5"/>
      <c r="C19" s="9"/>
      <c r="D19" s="6"/>
    </row>
    <row r="20" spans="1:6">
      <c r="A20" s="18" t="s">
        <v>24</v>
      </c>
      <c r="B20" s="16">
        <v>0.25</v>
      </c>
      <c r="C20" s="3">
        <v>10</v>
      </c>
      <c r="D20" s="10">
        <f>C20*25/100</f>
        <v>2.5</v>
      </c>
      <c r="E20" s="17"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10" sqref="A10"/>
    </sheetView>
  </sheetViews>
  <sheetFormatPr defaultRowHeight="15"/>
  <cols>
    <col min="1" max="1" width="16.140625" customWidth="1"/>
    <col min="2" max="2" width="9.140625" style="1"/>
    <col min="3" max="3" width="13.140625" style="3" bestFit="1" customWidth="1"/>
    <col min="4" max="4" width="11.5703125" bestFit="1" customWidth="1"/>
    <col min="5" max="5" width="11" bestFit="1" customWidth="1"/>
    <col min="6" max="6" width="9.42578125" style="5" bestFit="1" customWidth="1"/>
    <col min="7" max="7" width="11" bestFit="1" customWidth="1"/>
  </cols>
  <sheetData>
    <row r="1" spans="1:7">
      <c r="A1" s="27" t="s">
        <v>5</v>
      </c>
      <c r="B1" s="27"/>
      <c r="C1" s="27"/>
      <c r="D1" s="10">
        <f>BUDGET!B14</f>
        <v>2866.5470270270266</v>
      </c>
    </row>
    <row r="2" spans="1:7" ht="16.5" customHeight="1"/>
    <row r="3" spans="1:7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  <c r="F3" s="2" t="s">
        <v>23</v>
      </c>
    </row>
    <row r="4" spans="1:7" s="2" customFormat="1">
      <c r="A4" s="1" t="s">
        <v>27</v>
      </c>
      <c r="B4" s="1" t="s">
        <v>11</v>
      </c>
      <c r="C4" s="9">
        <v>1.1000000000000001</v>
      </c>
      <c r="D4" s="5">
        <v>72.5</v>
      </c>
      <c r="E4" s="3">
        <f>D4*E14/D10</f>
        <v>369.79515124555166</v>
      </c>
      <c r="F4" s="3"/>
      <c r="G4" s="3">
        <f>E4+F4</f>
        <v>369.79515124555166</v>
      </c>
    </row>
    <row r="5" spans="1:7" s="2" customFormat="1">
      <c r="A5" s="1" t="s">
        <v>27</v>
      </c>
      <c r="B5" s="1" t="s">
        <v>11</v>
      </c>
      <c r="C5" s="9">
        <v>1.1000000000000001</v>
      </c>
      <c r="D5" s="5">
        <v>81</v>
      </c>
      <c r="E5" s="3">
        <f>D5*E14/D10</f>
        <v>413.1504448398577</v>
      </c>
      <c r="F5" s="3"/>
      <c r="G5" s="3">
        <f t="shared" ref="G5:G9" si="0">E5+F5</f>
        <v>413.1504448398577</v>
      </c>
    </row>
    <row r="6" spans="1:7" s="2" customFormat="1">
      <c r="A6" s="1" t="s">
        <v>27</v>
      </c>
      <c r="B6" s="1" t="s">
        <v>11</v>
      </c>
      <c r="C6" s="9">
        <v>1.1000000000000001</v>
      </c>
      <c r="D6" s="5">
        <v>88</v>
      </c>
      <c r="E6" s="3">
        <f>E14*D6/D10</f>
        <v>448.85480427046269</v>
      </c>
      <c r="F6" s="3"/>
      <c r="G6" s="3">
        <f t="shared" si="0"/>
        <v>448.85480427046269</v>
      </c>
    </row>
    <row r="7" spans="1:7">
      <c r="A7" s="1" t="s">
        <v>27</v>
      </c>
      <c r="B7" s="1" t="s">
        <v>11</v>
      </c>
      <c r="C7" s="9">
        <v>1.1000000000000001</v>
      </c>
      <c r="D7" s="5">
        <v>87</v>
      </c>
      <c r="E7" s="12">
        <f>D7*E14/D10</f>
        <v>443.75418149466202</v>
      </c>
      <c r="F7" s="3"/>
      <c r="G7" s="3">
        <f t="shared" si="0"/>
        <v>443.75418149466202</v>
      </c>
    </row>
    <row r="8" spans="1:7">
      <c r="A8" s="1" t="s">
        <v>27</v>
      </c>
      <c r="B8" s="19" t="s">
        <v>11</v>
      </c>
      <c r="C8" s="20">
        <v>1.1000000000000001</v>
      </c>
      <c r="D8" s="19">
        <v>90.3</v>
      </c>
      <c r="E8" s="12">
        <f>D8*E14/D10</f>
        <v>460.58623665480434</v>
      </c>
      <c r="F8" s="3">
        <v>286.66000000000003</v>
      </c>
      <c r="G8" s="3">
        <f t="shared" si="0"/>
        <v>747.24623665480431</v>
      </c>
    </row>
    <row r="9" spans="1:7">
      <c r="A9" s="8" t="s">
        <v>17</v>
      </c>
      <c r="B9" s="1" t="s">
        <v>11</v>
      </c>
      <c r="C9" s="9">
        <v>1.1000000000000001</v>
      </c>
      <c r="D9" s="5">
        <v>87</v>
      </c>
      <c r="E9" s="12">
        <f>D9*E14/D10</f>
        <v>443.75418149466202</v>
      </c>
      <c r="F9" s="3"/>
      <c r="G9" s="3">
        <f t="shared" si="0"/>
        <v>443.75418149466202</v>
      </c>
    </row>
    <row r="10" spans="1:7" s="22" customFormat="1">
      <c r="A10" s="1" t="s">
        <v>27</v>
      </c>
      <c r="B10" s="2"/>
      <c r="C10" s="4">
        <f>SUM(C4:C9)</f>
        <v>6.6</v>
      </c>
      <c r="D10" s="22">
        <f>SUM(D4:D9)</f>
        <v>505.8</v>
      </c>
      <c r="E10" s="13">
        <f>SUM(E4:E9)</f>
        <v>2579.8950000000004</v>
      </c>
      <c r="F10" s="22">
        <f>SUM(F4:F9)</f>
        <v>286.66000000000003</v>
      </c>
      <c r="G10" s="13">
        <f>SUM(G4:G9)</f>
        <v>2866.5550000000003</v>
      </c>
    </row>
    <row r="11" spans="1:7">
      <c r="A11" s="7"/>
      <c r="B11" s="5"/>
      <c r="C11" s="9"/>
      <c r="D11" s="6"/>
    </row>
    <row r="12" spans="1:7">
      <c r="A12" s="7"/>
      <c r="B12" s="5"/>
      <c r="D12" s="14">
        <v>0.1</v>
      </c>
      <c r="E12" s="15">
        <f>C13*10/100</f>
        <v>286.65499999999997</v>
      </c>
      <c r="F12" s="5" t="s">
        <v>20</v>
      </c>
    </row>
    <row r="13" spans="1:7">
      <c r="A13" s="7"/>
      <c r="B13" s="5"/>
      <c r="C13" s="3">
        <v>2866.55</v>
      </c>
      <c r="E13" s="15"/>
    </row>
    <row r="14" spans="1:7">
      <c r="A14" s="7"/>
      <c r="B14" s="5"/>
      <c r="D14" s="14">
        <v>0.9</v>
      </c>
      <c r="E14" s="15">
        <f>C13*90/100</f>
        <v>2579.8950000000004</v>
      </c>
      <c r="F14" s="5" t="s">
        <v>21</v>
      </c>
    </row>
    <row r="15" spans="1:7">
      <c r="A15" s="7"/>
      <c r="B15" s="5"/>
      <c r="C15" s="9"/>
      <c r="D15" s="6"/>
    </row>
    <row r="16" spans="1:7">
      <c r="A16" s="18" t="s">
        <v>24</v>
      </c>
      <c r="B16" s="16">
        <v>0.25</v>
      </c>
      <c r="C16" s="3">
        <v>6</v>
      </c>
      <c r="D16" s="10">
        <f>C16*25/100</f>
        <v>1.5</v>
      </c>
      <c r="E16" s="17">
        <v>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9" sqref="A9"/>
    </sheetView>
  </sheetViews>
  <sheetFormatPr defaultRowHeight="15"/>
  <cols>
    <col min="1" max="1" width="22.42578125" bestFit="1" customWidth="1"/>
    <col min="2" max="2" width="9.140625" style="1"/>
    <col min="3" max="3" width="13.140625" style="3" bestFit="1" customWidth="1"/>
    <col min="4" max="5" width="11.5703125" bestFit="1" customWidth="1"/>
  </cols>
  <sheetData>
    <row r="1" spans="1:6">
      <c r="A1" s="27" t="s">
        <v>6</v>
      </c>
      <c r="B1" s="27"/>
      <c r="C1" s="27"/>
      <c r="D1" s="10">
        <f>BUDGET!B16</f>
        <v>2388.7891891891891</v>
      </c>
    </row>
    <row r="2" spans="1:6" ht="16.5" customHeight="1"/>
    <row r="3" spans="1:6" s="2" customFormat="1">
      <c r="A3" s="2" t="s">
        <v>8</v>
      </c>
      <c r="B3" s="2" t="s">
        <v>9</v>
      </c>
      <c r="C3" s="4" t="s">
        <v>12</v>
      </c>
      <c r="D3" s="2" t="s">
        <v>22</v>
      </c>
      <c r="E3" s="2" t="s">
        <v>26</v>
      </c>
    </row>
    <row r="4" spans="1:6" s="2" customFormat="1">
      <c r="A4" s="1" t="s">
        <v>27</v>
      </c>
      <c r="B4" s="1" t="s">
        <v>18</v>
      </c>
      <c r="C4" s="9">
        <v>1.1000000000000001</v>
      </c>
      <c r="D4" s="5">
        <v>87</v>
      </c>
      <c r="E4" s="24">
        <f>E13*D4/429</f>
        <v>435.99593706293712</v>
      </c>
    </row>
    <row r="5" spans="1:6" s="2" customFormat="1">
      <c r="A5" s="1" t="s">
        <v>27</v>
      </c>
      <c r="B5" s="1" t="s">
        <v>18</v>
      </c>
      <c r="C5" s="9">
        <v>1.1000000000000001</v>
      </c>
      <c r="D5" s="5">
        <v>85</v>
      </c>
      <c r="E5" s="24">
        <f>E13*D5/429</f>
        <v>425.97304195804196</v>
      </c>
    </row>
    <row r="6" spans="1:6" s="2" customFormat="1">
      <c r="A6" s="1" t="s">
        <v>27</v>
      </c>
      <c r="B6" s="1" t="s">
        <v>19</v>
      </c>
      <c r="C6" s="9">
        <v>1.2</v>
      </c>
      <c r="D6" s="5">
        <v>87</v>
      </c>
      <c r="E6" s="24">
        <f>E13*D6/429</f>
        <v>435.99593706293712</v>
      </c>
    </row>
    <row r="7" spans="1:6">
      <c r="A7" s="1" t="s">
        <v>27</v>
      </c>
      <c r="B7" s="1" t="s">
        <v>18</v>
      </c>
      <c r="C7" s="9">
        <v>1.1000000000000001</v>
      </c>
      <c r="D7" s="5">
        <v>83</v>
      </c>
      <c r="E7" s="24">
        <f>E13*D7/429</f>
        <v>415.95014685314686</v>
      </c>
    </row>
    <row r="8" spans="1:6">
      <c r="A8" s="1" t="s">
        <v>27</v>
      </c>
      <c r="B8" s="1" t="s">
        <v>10</v>
      </c>
      <c r="C8" s="9">
        <v>1</v>
      </c>
      <c r="D8" s="5">
        <v>87</v>
      </c>
      <c r="E8" s="24">
        <f>E13*D8/429</f>
        <v>435.99593706293712</v>
      </c>
    </row>
    <row r="9" spans="1:6" s="22" customFormat="1">
      <c r="A9" s="25"/>
      <c r="B9" s="2"/>
      <c r="C9" s="4">
        <f>SUM(C4:C8)</f>
        <v>5.5</v>
      </c>
      <c r="D9" s="2">
        <f>SUM(D4:D8)</f>
        <v>429</v>
      </c>
      <c r="E9" s="11">
        <f>SUM(E4:E8)</f>
        <v>2149.9110000000001</v>
      </c>
    </row>
    <row r="10" spans="1:6">
      <c r="A10" s="7"/>
      <c r="B10" s="5"/>
      <c r="C10" s="9"/>
      <c r="D10" s="6"/>
    </row>
    <row r="11" spans="1:6">
      <c r="A11" s="7"/>
      <c r="B11" s="5"/>
      <c r="D11" s="14">
        <v>0.1</v>
      </c>
      <c r="E11" s="15">
        <f>C12*10/100</f>
        <v>238.87900000000002</v>
      </c>
      <c r="F11" s="1" t="s">
        <v>20</v>
      </c>
    </row>
    <row r="12" spans="1:6">
      <c r="A12" s="7"/>
      <c r="B12" s="5"/>
      <c r="C12" s="3">
        <v>2388.79</v>
      </c>
      <c r="E12" s="15"/>
      <c r="F12" s="1"/>
    </row>
    <row r="13" spans="1:6">
      <c r="A13" s="7"/>
      <c r="B13" s="5"/>
      <c r="D13" s="14">
        <v>0.9</v>
      </c>
      <c r="E13" s="15">
        <f>C12*90/100</f>
        <v>2149.9110000000001</v>
      </c>
      <c r="F13" s="1" t="s">
        <v>21</v>
      </c>
    </row>
    <row r="14" spans="1:6">
      <c r="A14" s="7"/>
      <c r="B14" s="5"/>
      <c r="C14" s="9"/>
      <c r="D14" s="6"/>
    </row>
    <row r="15" spans="1:6">
      <c r="A15" s="18" t="s">
        <v>24</v>
      </c>
      <c r="B15" s="16">
        <v>0.25</v>
      </c>
      <c r="C15" s="3">
        <v>5</v>
      </c>
      <c r="D15" s="10">
        <f>C15*25/100</f>
        <v>1.25</v>
      </c>
      <c r="E15" s="17">
        <v>2</v>
      </c>
      <c r="F15" s="18" t="s">
        <v>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9" sqref="E9"/>
    </sheetView>
  </sheetViews>
  <sheetFormatPr defaultRowHeight="15"/>
  <cols>
    <col min="1" max="5" width="20.7109375" customWidth="1"/>
  </cols>
  <sheetData>
    <row r="1" spans="1:5" ht="15.75" thickBot="1"/>
    <row r="2" spans="1:5" ht="16.5">
      <c r="A2" s="35" t="s">
        <v>28</v>
      </c>
      <c r="B2" s="35" t="s">
        <v>29</v>
      </c>
      <c r="C2" s="35" t="s">
        <v>30</v>
      </c>
      <c r="D2" s="28" t="s">
        <v>31</v>
      </c>
      <c r="E2" s="35" t="s">
        <v>33</v>
      </c>
    </row>
    <row r="3" spans="1:5" ht="17.25" thickBot="1">
      <c r="A3" s="36"/>
      <c r="B3" s="36"/>
      <c r="C3" s="36"/>
      <c r="D3" s="29" t="s">
        <v>32</v>
      </c>
      <c r="E3" s="36"/>
    </row>
    <row r="4" spans="1:5" ht="32.25" thickBot="1">
      <c r="A4" s="30" t="s">
        <v>34</v>
      </c>
      <c r="B4" s="34" t="s">
        <v>43</v>
      </c>
      <c r="C4" s="37">
        <v>2607.12</v>
      </c>
      <c r="D4" s="31">
        <v>9.4</v>
      </c>
      <c r="E4" s="37">
        <v>2607.12</v>
      </c>
    </row>
    <row r="5" spans="1:5" ht="32.25" thickBot="1">
      <c r="A5" s="30" t="s">
        <v>35</v>
      </c>
      <c r="B5" s="34" t="s">
        <v>43</v>
      </c>
      <c r="C5" s="37">
        <v>2407.96</v>
      </c>
      <c r="D5" s="31">
        <v>9.6</v>
      </c>
      <c r="E5" s="37">
        <v>2407.96</v>
      </c>
    </row>
    <row r="6" spans="1:5" ht="48" thickBot="1">
      <c r="A6" s="30" t="s">
        <v>36</v>
      </c>
      <c r="B6" s="34" t="s">
        <v>43</v>
      </c>
      <c r="C6" s="37">
        <v>2669.35</v>
      </c>
      <c r="D6" s="31">
        <v>9.6</v>
      </c>
      <c r="E6" s="37">
        <v>2669.35</v>
      </c>
    </row>
    <row r="7" spans="1:5" ht="32.25" thickBot="1">
      <c r="A7" s="30" t="s">
        <v>37</v>
      </c>
      <c r="B7" s="34" t="s">
        <v>43</v>
      </c>
      <c r="C7" s="37">
        <v>2519.9899999999998</v>
      </c>
      <c r="D7" s="31">
        <v>10</v>
      </c>
      <c r="E7" s="37">
        <v>2519.9899999999998</v>
      </c>
    </row>
    <row r="8" spans="1:5" ht="32.25" thickBot="1">
      <c r="A8" s="30" t="s">
        <v>38</v>
      </c>
      <c r="B8" s="34" t="s">
        <v>43</v>
      </c>
      <c r="C8" s="37">
        <v>1934.98</v>
      </c>
      <c r="D8" s="31">
        <v>8.0299999999999994</v>
      </c>
      <c r="E8" s="37">
        <v>1553.78</v>
      </c>
    </row>
    <row r="9" spans="1:5" ht="32.25" thickBot="1">
      <c r="A9" s="30" t="s">
        <v>39</v>
      </c>
      <c r="B9" s="34" t="s">
        <v>43</v>
      </c>
      <c r="C9" s="37">
        <v>2803.63</v>
      </c>
      <c r="D9" s="31">
        <v>9.8000000000000007</v>
      </c>
      <c r="E9" s="37" t="s">
        <v>40</v>
      </c>
    </row>
    <row r="10" spans="1:5" ht="65.25" thickBot="1">
      <c r="A10" s="32" t="s">
        <v>41</v>
      </c>
      <c r="B10" s="33" t="s">
        <v>44</v>
      </c>
      <c r="C10" s="34"/>
      <c r="D10" s="34">
        <v>14561.83</v>
      </c>
      <c r="E10" s="33" t="s">
        <v>42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BUDGET</vt:lpstr>
      <vt:lpstr>AREA AMM.VA</vt:lpstr>
      <vt:lpstr>AREA FINANZIARIA-SOCIALE</vt:lpstr>
      <vt:lpstr>AREA URBANISTICA EDILIZIA PRIV.</vt:lpstr>
      <vt:lpstr>AREA LLPP</vt:lpstr>
      <vt:lpstr>AREA DEMOGRAFICA</vt:lpstr>
      <vt:lpstr>AREA POLIZIA MUNICIPALE</vt:lpstr>
      <vt:lpstr>RESPONSABILI DI P.O.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2019-03-28T10:44:43Z</dcterms:modified>
</cp:coreProperties>
</file>